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4700" windowHeight="14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jbroomha</author>
    <author>Jonathan Rall</author>
  </authors>
  <commentList>
    <comment ref="A6" authorId="0">
      <text>
        <r>
          <rPr>
            <b/>
            <sz val="9"/>
            <rFont val="Tahoma"/>
            <family val="2"/>
          </rPr>
          <t>jbroomha:</t>
        </r>
        <r>
          <rPr>
            <sz val="9"/>
            <rFont val="Tahoma"/>
            <family val="2"/>
          </rPr>
          <t xml:space="preserve">
#s in Project Lvl 2 Details PPBE</t>
        </r>
      </text>
    </comment>
    <comment ref="E21" authorId="1">
      <text>
        <r>
          <rPr>
            <b/>
            <sz val="9"/>
            <rFont val="Calibri"/>
            <family val="2"/>
          </rPr>
          <t>Jonathan Rall:</t>
        </r>
        <r>
          <rPr>
            <sz val="9"/>
            <rFont val="Calibri"/>
            <family val="2"/>
          </rPr>
          <t xml:space="preserve">
Plus ~$650K in ongoing PGG Lunar
</t>
        </r>
      </text>
    </comment>
    <comment ref="E35" authorId="1">
      <text>
        <r>
          <rPr>
            <b/>
            <sz val="9"/>
            <rFont val="Calibri"/>
            <family val="2"/>
          </rPr>
          <t>Jonathan Rall:</t>
        </r>
        <r>
          <rPr>
            <sz val="9"/>
            <rFont val="Calibri"/>
            <family val="2"/>
          </rPr>
          <t xml:space="preserve">
Paid for by Discovery Program</t>
        </r>
      </text>
    </comment>
    <comment ref="E27" authorId="1">
      <text>
        <r>
          <rPr>
            <b/>
            <sz val="9"/>
            <rFont val="Calibri"/>
            <family val="2"/>
          </rPr>
          <t>Jonathan Rall:</t>
        </r>
        <r>
          <rPr>
            <sz val="9"/>
            <rFont val="Calibri"/>
            <family val="2"/>
          </rPr>
          <t xml:space="preserve">
Paid for by Discovery Program</t>
        </r>
      </text>
    </comment>
  </commentList>
</comments>
</file>

<file path=xl/sharedStrings.xml><?xml version="1.0" encoding="utf-8"?>
<sst xmlns="http://schemas.openxmlformats.org/spreadsheetml/2006/main" count="80" uniqueCount="80">
  <si>
    <t>Hayabusa Participating Scientist Program</t>
  </si>
  <si>
    <t>Planetary Data System</t>
  </si>
  <si>
    <t>135353.02.01</t>
  </si>
  <si>
    <t>202844.02.01</t>
  </si>
  <si>
    <t>202844.02.02</t>
  </si>
  <si>
    <t>Outer Planets Research (OPR)</t>
  </si>
  <si>
    <t>203959.02.01</t>
  </si>
  <si>
    <t>Mars Multi-Mission DA &amp; Data Products</t>
  </si>
  <si>
    <t>203959.02.02</t>
  </si>
  <si>
    <t>Mars Fundamental Research Program</t>
  </si>
  <si>
    <t>203959.02.03</t>
  </si>
  <si>
    <t>Mars Data Analysis Program (MDAP)</t>
  </si>
  <si>
    <t>203959.02.04</t>
  </si>
  <si>
    <t>Mars Phoenix DAP</t>
  </si>
  <si>
    <t>MER Participating Scientist Program</t>
  </si>
  <si>
    <t>627795.01.02</t>
  </si>
  <si>
    <t>Mars Instrument Development Prog (MIDP)</t>
  </si>
  <si>
    <t>231402.02.01</t>
  </si>
  <si>
    <t>Sample Ret Lab Inst &amp; Data Anlys (SRLIDAP)</t>
  </si>
  <si>
    <t>231402.02.02</t>
  </si>
  <si>
    <t>FY 12</t>
  </si>
  <si>
    <t>Comments</t>
  </si>
  <si>
    <t>Cassini Data Analysis (CDAP)</t>
  </si>
  <si>
    <t>New Horizons at Jupiter Data Analysis Program</t>
  </si>
  <si>
    <t>Lunar Reconaissance Orbiter Participating Scientist (LRO PSP)</t>
  </si>
  <si>
    <t>Lunar Advanced Science &amp; Exploration Research (LASER)</t>
  </si>
  <si>
    <t xml:space="preserve">Moon and Mars Analog Mission Activities </t>
  </si>
  <si>
    <t>Messenger Participating Scientist Program</t>
  </si>
  <si>
    <t xml:space="preserve">NASA PLANETARY RESEARCH AND DATA ANALYSIS PROGRAMS </t>
  </si>
  <si>
    <t>Discovery Data Analysis (DDAP now PMDAP)</t>
  </si>
  <si>
    <t>GRAIL Guest Scientist Program</t>
  </si>
  <si>
    <t xml:space="preserve">Plus an additional $650K of continuing activities in Lunar PGG </t>
  </si>
  <si>
    <t>Plus an additional $533K of continuing activities in Lunar Cosmo</t>
  </si>
  <si>
    <t>Plus an additional $240K of continuing activities in Lunar Origins</t>
  </si>
  <si>
    <t>Cosmochemistry (COSMO)</t>
  </si>
  <si>
    <t>231402.02.03</t>
  </si>
  <si>
    <t>231402.02.05</t>
  </si>
  <si>
    <t>DAWN Participating Scientist Program</t>
  </si>
  <si>
    <t>811073.02.01</t>
  </si>
  <si>
    <t>Planetary Geology &amp; Geophysics (PGG)</t>
  </si>
  <si>
    <t>811073.02.02</t>
  </si>
  <si>
    <t>811073.02.03</t>
  </si>
  <si>
    <t>Planetary Astronomy (PAST)</t>
  </si>
  <si>
    <t>811073.02.04</t>
  </si>
  <si>
    <t>Planetary Atmospheres (PATM)</t>
  </si>
  <si>
    <t>811073.02.06</t>
  </si>
  <si>
    <t>Planetary Instrument Def &amp; Dev (PIDDP)</t>
  </si>
  <si>
    <t>811073.02.07</t>
  </si>
  <si>
    <t>Origins of the Solar System (ORIGINS)</t>
  </si>
  <si>
    <t>811073.02.08</t>
  </si>
  <si>
    <t>Neo-Wise/NEO</t>
  </si>
  <si>
    <t>811073.02.09</t>
  </si>
  <si>
    <t>Planetary Protection</t>
  </si>
  <si>
    <t>811073.02.10</t>
  </si>
  <si>
    <t>Astrobio Sci &amp; Tech for Expl Planets (ASTEP)</t>
  </si>
  <si>
    <t>811073.02.11</t>
  </si>
  <si>
    <t>Astrobiology Inst Development (ASTID)</t>
  </si>
  <si>
    <t>811073.02.12</t>
  </si>
  <si>
    <t>National Astrobiology Institute (NAI)</t>
  </si>
  <si>
    <t>811073.02.13</t>
  </si>
  <si>
    <t>Exobiology/Evolutionary Biology (EXO)</t>
  </si>
  <si>
    <t>811073.02.14</t>
  </si>
  <si>
    <t>Planetary R&amp;A (misc)</t>
  </si>
  <si>
    <t>811073.02.20</t>
  </si>
  <si>
    <t>Venus Express</t>
  </si>
  <si>
    <t>811073.02.23</t>
  </si>
  <si>
    <t>Planetary Science US Particpating Investigator Program</t>
  </si>
  <si>
    <t>964946.02.02</t>
  </si>
  <si>
    <t>NLSI</t>
  </si>
  <si>
    <t>964946.02.04</t>
  </si>
  <si>
    <t>964946.02.06</t>
  </si>
  <si>
    <t>Total R&amp;A Budget</t>
  </si>
  <si>
    <t>Overall Planetary Budget</t>
  </si>
  <si>
    <t>R&amp;A as % of Budget</t>
  </si>
  <si>
    <t xml:space="preserve">FY 11 </t>
  </si>
  <si>
    <t>PROGRAM</t>
  </si>
  <si>
    <t>FY10</t>
  </si>
  <si>
    <t>AstroCuration</t>
  </si>
  <si>
    <t>582622.02.01</t>
  </si>
  <si>
    <t>Near-Earth Objects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</si>
</sst>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$&quot;#,##0.000"/>
    <numFmt numFmtId="167" formatCode="_(* #,##0.000_);_(* \(#,##0.000\);_(* &quot;-&quot;??_);_(@_)"/>
    <numFmt numFmtId="168" formatCode="0.0%"/>
    <numFmt numFmtId="169" formatCode="_(* #,##0.000_);_(* \(#,##0.000\);_(* &quot;-&quot;???_);_(@_)"/>
    <numFmt numFmtId="170" formatCode="&quot;$&quot;#,##0.000_);\(&quot;$&quot;#,##0.000\)"/>
    <numFmt numFmtId="171" formatCode="&quot;$&quot;#,##0;[Red]&quot;$&quot;#,##0"/>
    <numFmt numFmtId="172" formatCode="&quot;$&quot;#,##0_);[Red]\(&quot;$&quot;#,##0\)"/>
  </numFmts>
  <fonts count="29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color indexed="8"/>
      <name val="Verdana"/>
      <family val="2"/>
    </font>
    <font>
      <b/>
      <sz val="10"/>
      <name val="Verdana"/>
      <family val="0"/>
    </font>
    <font>
      <sz val="10"/>
      <name val="Verdana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center"/>
    </xf>
    <xf numFmtId="6" fontId="0" fillId="0" borderId="10" xfId="0" applyNumberFormat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Border="1" applyAlignment="1">
      <alignment/>
    </xf>
    <xf numFmtId="6" fontId="0" fillId="0" borderId="0" xfId="0" applyNumberFormat="1" applyBorder="1" applyAlignment="1">
      <alignment wrapText="1"/>
    </xf>
    <xf numFmtId="6" fontId="27" fillId="0" borderId="0" xfId="0" applyNumberFormat="1" applyFont="1" applyBorder="1" applyAlignment="1">
      <alignment wrapText="1"/>
    </xf>
    <xf numFmtId="6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wrapText="1"/>
    </xf>
    <xf numFmtId="6" fontId="27" fillId="0" borderId="0" xfId="0" applyNumberFormat="1" applyFont="1" applyBorder="1" applyAlignment="1">
      <alignment wrapText="1"/>
    </xf>
    <xf numFmtId="6" fontId="0" fillId="0" borderId="0" xfId="0" applyNumberFormat="1" applyBorder="1" applyAlignment="1">
      <alignment/>
    </xf>
    <xf numFmtId="6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data\users\jbroomha\Planetary\Program%20-%20Research\PSD%20RA%20budget%20history%20(2003-201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Y 10 Raptor"/>
      <sheetName val="Sheet3"/>
    </sheetNames>
    <sheetDataSet>
      <sheetData sheetId="1">
        <row r="90">
          <cell r="A90" t="str">
            <v>964946.02.12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125" zoomScaleNormal="125" workbookViewId="0" topLeftCell="B1">
      <pane xSplit="9960" topLeftCell="C2" activePane="topRight" state="split"/>
      <selection pane="topLeft" activeCell="F44" sqref="F44"/>
      <selection pane="topRight" activeCell="L36" sqref="L36"/>
    </sheetView>
  </sheetViews>
  <sheetFormatPr defaultColWidth="8.57421875" defaultRowHeight="15"/>
  <cols>
    <col min="1" max="1" width="16.00390625" style="0" hidden="1" customWidth="1"/>
    <col min="2" max="2" width="46.421875" style="0" customWidth="1"/>
    <col min="3" max="3" width="13.8515625" style="0" customWidth="1"/>
    <col min="4" max="4" width="13.8515625" style="0" bestFit="1" customWidth="1"/>
    <col min="5" max="5" width="17.421875" style="0" customWidth="1"/>
    <col min="6" max="6" width="55.421875" style="0" hidden="1" customWidth="1"/>
  </cols>
  <sheetData>
    <row r="1" spans="1:3" ht="45" customHeight="1">
      <c r="A1" s="1"/>
      <c r="B1" s="24" t="s">
        <v>28</v>
      </c>
      <c r="C1" s="3"/>
    </row>
    <row r="2" spans="3:6" ht="15">
      <c r="C2" s="2"/>
      <c r="F2" s="23"/>
    </row>
    <row r="3" spans="1:6" ht="15">
      <c r="A3" s="4"/>
      <c r="B3" s="26" t="s">
        <v>75</v>
      </c>
      <c r="C3" s="27" t="s">
        <v>76</v>
      </c>
      <c r="D3" s="28" t="s">
        <v>74</v>
      </c>
      <c r="E3" s="28" t="s">
        <v>20</v>
      </c>
      <c r="F3" s="29" t="s">
        <v>21</v>
      </c>
    </row>
    <row r="4" spans="1:5" ht="15">
      <c r="A4" s="5"/>
      <c r="B4" s="6" t="s">
        <v>77</v>
      </c>
      <c r="C4" s="7">
        <v>4.473</v>
      </c>
      <c r="D4" s="8">
        <v>5.509</v>
      </c>
      <c r="E4" s="39">
        <v>6000000</v>
      </c>
    </row>
    <row r="5" spans="1:5" ht="15">
      <c r="A5" t="s">
        <v>78</v>
      </c>
      <c r="B5" s="6" t="s">
        <v>79</v>
      </c>
      <c r="C5" s="9">
        <v>5.8</v>
      </c>
      <c r="D5">
        <v>7.848</v>
      </c>
      <c r="E5" s="31">
        <v>20425000</v>
      </c>
    </row>
    <row r="6" spans="1:5" ht="15">
      <c r="A6" s="11">
        <v>769583</v>
      </c>
      <c r="B6" t="s">
        <v>0</v>
      </c>
      <c r="C6" s="12">
        <v>0.259</v>
      </c>
      <c r="D6" s="10">
        <v>0.304</v>
      </c>
      <c r="E6" s="32">
        <v>0</v>
      </c>
    </row>
    <row r="7" spans="1:5" ht="15">
      <c r="A7" s="11">
        <v>847459</v>
      </c>
      <c r="B7" t="s">
        <v>1</v>
      </c>
      <c r="C7" s="9">
        <v>10.12</v>
      </c>
      <c r="D7">
        <v>11.504</v>
      </c>
      <c r="E7" s="33">
        <v>14000000</v>
      </c>
    </row>
    <row r="8" spans="1:5" ht="15">
      <c r="A8" t="s">
        <v>2</v>
      </c>
      <c r="B8" t="s">
        <v>23</v>
      </c>
      <c r="C8" s="9">
        <v>1.234</v>
      </c>
      <c r="D8" s="10">
        <v>1.188</v>
      </c>
      <c r="E8" s="32">
        <v>0</v>
      </c>
    </row>
    <row r="9" spans="1:5" ht="15">
      <c r="A9" t="s">
        <v>3</v>
      </c>
      <c r="B9" t="s">
        <v>22</v>
      </c>
      <c r="C9" s="9">
        <v>4.035</v>
      </c>
      <c r="D9">
        <v>5.527</v>
      </c>
      <c r="E9" s="33">
        <v>5610108</v>
      </c>
    </row>
    <row r="10" spans="1:5" ht="15">
      <c r="A10" t="s">
        <v>4</v>
      </c>
      <c r="B10" t="s">
        <v>5</v>
      </c>
      <c r="C10" s="9">
        <v>7.922</v>
      </c>
      <c r="D10">
        <v>11.998</v>
      </c>
      <c r="E10" s="33">
        <v>11880000</v>
      </c>
    </row>
    <row r="11" spans="1:5" ht="15">
      <c r="A11" s="13" t="s">
        <v>6</v>
      </c>
      <c r="B11" s="13" t="s">
        <v>7</v>
      </c>
      <c r="C11" s="12">
        <v>1.126</v>
      </c>
      <c r="D11" s="10">
        <v>0.274</v>
      </c>
      <c r="E11" s="32">
        <v>53799</v>
      </c>
    </row>
    <row r="12" spans="1:5" ht="15">
      <c r="A12" t="s">
        <v>8</v>
      </c>
      <c r="B12" t="s">
        <v>9</v>
      </c>
      <c r="C12" s="9">
        <v>7.091</v>
      </c>
      <c r="D12">
        <v>7.601</v>
      </c>
      <c r="E12" s="33">
        <v>8767205</v>
      </c>
    </row>
    <row r="13" spans="1:5" ht="15">
      <c r="A13" t="s">
        <v>10</v>
      </c>
      <c r="B13" t="s">
        <v>11</v>
      </c>
      <c r="C13" s="9">
        <v>7.737</v>
      </c>
      <c r="D13">
        <v>8.375</v>
      </c>
      <c r="E13" s="33">
        <v>9073314</v>
      </c>
    </row>
    <row r="14" spans="1:5" ht="15">
      <c r="A14" s="13" t="s">
        <v>12</v>
      </c>
      <c r="B14" s="13" t="s">
        <v>13</v>
      </c>
      <c r="C14" s="12">
        <v>0</v>
      </c>
      <c r="D14" s="10">
        <v>1.093</v>
      </c>
      <c r="E14" s="32">
        <v>804440</v>
      </c>
    </row>
    <row r="15" spans="1:5" ht="15">
      <c r="A15" s="11">
        <v>361426</v>
      </c>
      <c r="B15" t="s">
        <v>14</v>
      </c>
      <c r="C15" s="12">
        <v>4.172</v>
      </c>
      <c r="D15" s="10">
        <v>0</v>
      </c>
      <c r="E15" s="32">
        <v>0</v>
      </c>
    </row>
    <row r="16" spans="1:5" ht="15">
      <c r="A16" t="s">
        <v>15</v>
      </c>
      <c r="B16" t="s">
        <v>16</v>
      </c>
      <c r="C16" s="9">
        <v>2.676686</v>
      </c>
      <c r="D16" s="10">
        <v>1.051</v>
      </c>
      <c r="E16" s="32">
        <v>0</v>
      </c>
    </row>
    <row r="17" spans="1:5" ht="15">
      <c r="A17" t="s">
        <v>17</v>
      </c>
      <c r="B17" t="s">
        <v>18</v>
      </c>
      <c r="C17" s="9">
        <v>3.947123</v>
      </c>
      <c r="D17">
        <v>10.693</v>
      </c>
      <c r="E17" s="33">
        <v>9513274</v>
      </c>
    </row>
    <row r="18" spans="1:5" ht="15">
      <c r="A18" t="s">
        <v>19</v>
      </c>
      <c r="B18" t="s">
        <v>29</v>
      </c>
      <c r="C18" s="9">
        <v>2.094</v>
      </c>
      <c r="D18">
        <v>2.516</v>
      </c>
      <c r="E18" s="33">
        <v>3500000</v>
      </c>
    </row>
    <row r="19" spans="1:5" ht="15">
      <c r="A19" t="s">
        <v>35</v>
      </c>
      <c r="B19" t="s">
        <v>27</v>
      </c>
      <c r="C19" s="9">
        <v>1.146</v>
      </c>
      <c r="D19" s="14">
        <v>2.24</v>
      </c>
      <c r="E19" s="33">
        <v>2376000</v>
      </c>
    </row>
    <row r="20" spans="1:5" ht="15">
      <c r="A20" s="6" t="s">
        <v>36</v>
      </c>
      <c r="B20" t="s">
        <v>37</v>
      </c>
      <c r="C20" s="9">
        <v>0.555</v>
      </c>
      <c r="D20" s="14">
        <v>1.67</v>
      </c>
      <c r="E20" s="33">
        <v>1710000</v>
      </c>
    </row>
    <row r="21" spans="1:6" ht="15">
      <c r="A21" t="s">
        <v>38</v>
      </c>
      <c r="B21" t="s">
        <v>39</v>
      </c>
      <c r="C21" s="9">
        <v>10.044</v>
      </c>
      <c r="D21">
        <f>10.561+1.555</f>
        <v>12.116</v>
      </c>
      <c r="E21" s="34">
        <v>11889338</v>
      </c>
      <c r="F21" t="s">
        <v>31</v>
      </c>
    </row>
    <row r="22" spans="1:6" ht="15">
      <c r="A22" t="s">
        <v>40</v>
      </c>
      <c r="B22" t="s">
        <v>34</v>
      </c>
      <c r="C22" s="9">
        <v>11.67</v>
      </c>
      <c r="D22">
        <v>12.331</v>
      </c>
      <c r="E22" s="34">
        <v>14506534</v>
      </c>
      <c r="F22" t="s">
        <v>32</v>
      </c>
    </row>
    <row r="23" spans="1:5" ht="15">
      <c r="A23" t="s">
        <v>41</v>
      </c>
      <c r="B23" t="s">
        <v>42</v>
      </c>
      <c r="C23" s="9">
        <v>9.963</v>
      </c>
      <c r="D23" s="14">
        <v>9.045</v>
      </c>
      <c r="E23" s="34">
        <v>10163263</v>
      </c>
    </row>
    <row r="24" spans="1:5" ht="15">
      <c r="A24" t="s">
        <v>43</v>
      </c>
      <c r="B24" t="s">
        <v>44</v>
      </c>
      <c r="C24" s="9">
        <v>8.753</v>
      </c>
      <c r="D24">
        <v>8.915</v>
      </c>
      <c r="E24" s="34">
        <v>9100000</v>
      </c>
    </row>
    <row r="25" spans="1:5" ht="15">
      <c r="A25" t="s">
        <v>45</v>
      </c>
      <c r="B25" t="s">
        <v>46</v>
      </c>
      <c r="C25" s="9">
        <v>10.086</v>
      </c>
      <c r="D25">
        <f>8.183+0.32</f>
        <v>8.503</v>
      </c>
      <c r="E25" s="35">
        <v>10945652</v>
      </c>
    </row>
    <row r="26" spans="1:6" ht="15">
      <c r="A26" t="s">
        <v>47</v>
      </c>
      <c r="B26" t="s">
        <v>48</v>
      </c>
      <c r="C26" s="9">
        <v>5.267</v>
      </c>
      <c r="D26">
        <v>5.272</v>
      </c>
      <c r="E26" s="34">
        <v>7118394</v>
      </c>
      <c r="F26" t="s">
        <v>33</v>
      </c>
    </row>
    <row r="27" spans="1:5" ht="15">
      <c r="A27" s="13" t="s">
        <v>49</v>
      </c>
      <c r="B27" s="13" t="s">
        <v>50</v>
      </c>
      <c r="C27" s="9">
        <v>1.8</v>
      </c>
      <c r="D27" s="15">
        <v>0.66</v>
      </c>
      <c r="E27" s="36">
        <v>276000</v>
      </c>
    </row>
    <row r="28" spans="1:5" ht="15">
      <c r="A28" s="10" t="s">
        <v>51</v>
      </c>
      <c r="B28" s="10" t="s">
        <v>52</v>
      </c>
      <c r="C28" s="9">
        <v>3.19</v>
      </c>
      <c r="D28">
        <v>2.512</v>
      </c>
      <c r="E28" s="34">
        <v>2539957</v>
      </c>
    </row>
    <row r="29" spans="1:5" ht="15">
      <c r="A29" s="10" t="s">
        <v>53</v>
      </c>
      <c r="B29" s="10" t="s">
        <v>54</v>
      </c>
      <c r="C29" s="9">
        <v>6.157</v>
      </c>
      <c r="D29" s="14">
        <v>9.53</v>
      </c>
      <c r="E29" s="37">
        <v>13321848</v>
      </c>
    </row>
    <row r="30" spans="1:5" ht="15">
      <c r="A30" s="10" t="s">
        <v>55</v>
      </c>
      <c r="B30" s="10" t="s">
        <v>56</v>
      </c>
      <c r="C30" s="9">
        <v>6.805</v>
      </c>
      <c r="D30">
        <v>7.684</v>
      </c>
      <c r="E30" s="38">
        <v>8128147</v>
      </c>
    </row>
    <row r="31" spans="1:5" ht="15">
      <c r="A31" s="10" t="s">
        <v>57</v>
      </c>
      <c r="B31" s="10" t="s">
        <v>58</v>
      </c>
      <c r="C31" s="9">
        <v>19.875</v>
      </c>
      <c r="D31" s="14">
        <f>20.19+0.6</f>
        <v>20.790000000000003</v>
      </c>
      <c r="E31" s="37">
        <v>27292168</v>
      </c>
    </row>
    <row r="32" spans="1:5" ht="15">
      <c r="A32" s="10" t="s">
        <v>59</v>
      </c>
      <c r="B32" s="10" t="s">
        <v>60</v>
      </c>
      <c r="C32" s="9">
        <v>14.744</v>
      </c>
      <c r="D32">
        <f>14.651+1.869</f>
        <v>16.52</v>
      </c>
      <c r="E32" s="37">
        <v>15000000</v>
      </c>
    </row>
    <row r="33" spans="1:5" ht="15">
      <c r="A33" s="13" t="s">
        <v>61</v>
      </c>
      <c r="B33" s="13" t="s">
        <v>62</v>
      </c>
      <c r="C33" s="9">
        <v>13.201</v>
      </c>
      <c r="D33" s="15">
        <f>3.15+0.157</f>
        <v>3.307</v>
      </c>
      <c r="E33" s="36">
        <v>4530000</v>
      </c>
    </row>
    <row r="34" spans="1:5" ht="15">
      <c r="A34" s="10" t="s">
        <v>63</v>
      </c>
      <c r="B34" s="10" t="s">
        <v>64</v>
      </c>
      <c r="C34" s="9">
        <v>1.08</v>
      </c>
      <c r="D34" s="14">
        <v>1.056</v>
      </c>
      <c r="E34" s="37">
        <v>1080000</v>
      </c>
    </row>
    <row r="35" spans="1:5" ht="15">
      <c r="A35" s="6" t="s">
        <v>65</v>
      </c>
      <c r="B35" s="6" t="s">
        <v>66</v>
      </c>
      <c r="C35" s="9">
        <v>0.752</v>
      </c>
      <c r="D35" s="16">
        <v>0.712</v>
      </c>
      <c r="E35" s="32">
        <v>304971</v>
      </c>
    </row>
    <row r="36" spans="1:5" ht="15">
      <c r="A36" t="s">
        <v>67</v>
      </c>
      <c r="B36" s="6" t="s">
        <v>68</v>
      </c>
      <c r="C36" s="9">
        <v>11.535</v>
      </c>
      <c r="D36" s="14">
        <v>13.859</v>
      </c>
      <c r="E36" s="39">
        <v>9319255</v>
      </c>
    </row>
    <row r="37" spans="1:5" ht="15">
      <c r="A37" t="s">
        <v>69</v>
      </c>
      <c r="B37" t="s">
        <v>24</v>
      </c>
      <c r="C37" s="9">
        <v>1.29</v>
      </c>
      <c r="D37">
        <v>0.866</v>
      </c>
      <c r="E37" s="33">
        <v>0</v>
      </c>
    </row>
    <row r="38" spans="1:5" ht="15">
      <c r="A38" t="s">
        <v>70</v>
      </c>
      <c r="B38" s="6" t="s">
        <v>25</v>
      </c>
      <c r="C38" s="9">
        <v>4.325</v>
      </c>
      <c r="D38">
        <v>6.878</v>
      </c>
      <c r="E38" s="39">
        <v>8419488</v>
      </c>
    </row>
    <row r="39" spans="1:5" ht="15">
      <c r="A39" t="str">
        <f>'[1]FY 10 Raptor'!A90</f>
        <v>964946.02.12</v>
      </c>
      <c r="B39" t="s">
        <v>26</v>
      </c>
      <c r="C39" s="9">
        <v>0.714</v>
      </c>
      <c r="D39" s="14">
        <v>0.58</v>
      </c>
      <c r="E39" s="39">
        <v>710963</v>
      </c>
    </row>
    <row r="40" spans="1:6" ht="15.75" thickBot="1">
      <c r="A40" s="17"/>
      <c r="B40" s="17" t="s">
        <v>30</v>
      </c>
      <c r="C40" s="18"/>
      <c r="D40" s="17"/>
      <c r="E40" s="30">
        <v>750000</v>
      </c>
      <c r="F40" s="17"/>
    </row>
    <row r="41" spans="2:5" ht="15">
      <c r="B41" s="4" t="s">
        <v>71</v>
      </c>
      <c r="C41" s="19">
        <f>SUM(C4:C40)</f>
        <v>205.63880899999998</v>
      </c>
      <c r="D41" s="19">
        <f>SUM(D4:D40)</f>
        <v>220.52700000000002</v>
      </c>
      <c r="E41" s="40">
        <f>SUM(E4:E40)</f>
        <v>249109118</v>
      </c>
    </row>
    <row r="42" spans="1:5" ht="15">
      <c r="A42" s="4"/>
      <c r="B42" s="20" t="s">
        <v>72</v>
      </c>
      <c r="C42" s="19">
        <v>1364.4</v>
      </c>
      <c r="D42" s="19">
        <v>1446.18</v>
      </c>
      <c r="E42" s="40">
        <v>1500000000</v>
      </c>
    </row>
    <row r="43" spans="2:5" ht="15">
      <c r="B43" s="21" t="s">
        <v>73</v>
      </c>
      <c r="C43" s="22">
        <f>C41/C42</f>
        <v>0.1507173915274113</v>
      </c>
      <c r="D43" s="22">
        <f>D41/D42</f>
        <v>0.15248931668257062</v>
      </c>
      <c r="E43" s="22">
        <f>E41/E42</f>
        <v>0.16607274533333333</v>
      </c>
    </row>
    <row r="47" spans="3:4" ht="15">
      <c r="C47" s="25"/>
      <c r="D47" s="25"/>
    </row>
    <row r="48" spans="4:5" ht="15">
      <c r="D48" s="22"/>
      <c r="E48" s="22"/>
    </row>
  </sheetData>
  <sheetProtection/>
  <printOptions/>
  <pageMargins left="0.28" right="0.26" top="0.32" bottom="0.29" header="0.3" footer="0.3"/>
  <pageSetup fitToHeight="1" fitToWidth="1" horizontalDpi="600" verticalDpi="600" orientation="landscape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cols>
    <col min="1" max="1" width="8.57421875" style="0" customWidth="1"/>
  </cols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NASA/ODIN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jbroomha</dc:creator>
  <cp:keywords/>
  <dc:description/>
  <cp:lastModifiedBy>Jonathan Rall</cp:lastModifiedBy>
  <cp:lastPrinted>2012-03-19T14:30:24Z</cp:lastPrinted>
  <dcterms:created xsi:type="dcterms:W3CDTF">2011-07-20T13:25:04Z</dcterms:created>
  <dcterms:modified xsi:type="dcterms:W3CDTF">2012-03-23T15:10:58Z</dcterms:modified>
  <cp:category/>
  <cp:version/>
  <cp:contentType/>
  <cp:contentStatus/>
</cp:coreProperties>
</file>